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95" windowWidth="16125" windowHeight="795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<sst xmlns="http://schemas.openxmlformats.org/spreadsheetml/2006/main" count="107" uniqueCount="68">
  <si>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</si>
  <si>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</si>
  <si>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</si>
  <si>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</si>
  <si>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</si>
  <si>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</si>
  <si>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</si>
  <si>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</si>
  <si>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</si>
  <si>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</si>
  <si>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</si>
  <si>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</si>
  <si>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</si>
  <si>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</si>
  <si>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</si>
  <si>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</si>
  <si>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</si>
  <si>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</si>
  <si>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</si>
  <si>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</si>
  <si>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</si>
  <si>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</si>
  <si>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</si>
  <si>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</si>
  <si>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</si>
  <si>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</si>
  <si>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</si>
  <si>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</si>
  <si>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</si>
  <si>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</si>
  <si>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</si>
  <si>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</si>
  <si>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</si>
  <si>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</si>
  <si>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</si>
  <si>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</si>
  <si>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</si>
  <si>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</si>
  <si>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</si>
  <si>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</si>
  <si>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</si>
  <si>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</si>
  <si>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</si>
  <si>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</si>
  <si>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</si>
  <si>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</si>
  <si>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</si>
  <si>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</si>
  <si>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</si>
  <si>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</si>
  <si>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</si>
  <si>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</si>
  <si>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</si>
  <si>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</si>
  <si>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</si>
  <si>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</si>
  <si>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</si>
  <si>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</si>
  <si>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</si>
  <si>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</si>
  <si>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</si>
  <si>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</si>
  <si>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</si>
  <si>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</si>
  <si>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</si>
  <si>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Measured</t>
  </si>
  <si>
    <t>response</t>
  </si>
  <si>
    <t>© LINKWITZ LAB - 27 July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</si>
</sst>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5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825"/>
          <c:w val="0.96275"/>
          <c:h val="0.828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ser>
          <c:idx val="1"/>
          <c:order val="3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'PZ-EQL'!$I$37:$I$57</c:f>
              <c:numCache/>
            </c:numRef>
          </c:val>
          <c:smooth val="0"/>
        </c:ser>
        <c:marker val="1"/>
        <c:axId val="52838069"/>
        <c:axId val="5780574"/>
      </c:lineChart>
      <c:catAx>
        <c:axId val="5283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0" i="0" u="none" baseline="0"/>
            </a:pPr>
          </a:p>
        </c:txPr>
        <c:crossAx val="5780574"/>
        <c:crosses val="autoZero"/>
        <c:auto val="1"/>
        <c:lblOffset val="100"/>
        <c:noMultiLvlLbl val="0"/>
      </c:catAx>
      <c:valAx>
        <c:axId val="5780574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838069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18625"/>
          <c:w val="0.15325"/>
          <c:h val="0.15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28</xdr:row>
      <xdr:rowOff>142875</xdr:rowOff>
    </xdr:from>
    <xdr:to>
      <xdr:col>22</xdr:col>
      <xdr:colOff>152400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4619625" y="467677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55</v>
      </c>
      <c r="K2" s="29" t="s">
        <v>67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63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64</v>
      </c>
      <c r="F7" s="39" t="s">
        <v>24</v>
      </c>
      <c r="G7" s="25">
        <v>60</v>
      </c>
      <c r="H7" t="s">
        <v>45</v>
      </c>
      <c r="I7" s="6" t="s">
        <v>3</v>
      </c>
      <c r="J7" s="9">
        <f>1000000/(2*PI()*J19*SQRT(J22*J24))</f>
        <v>59.60399460264797</v>
      </c>
      <c r="K7" s="4"/>
      <c r="M7" s="6" t="s">
        <v>3</v>
      </c>
      <c r="N7" s="9">
        <f>1000000/(2*PI()*N19*SQRT(N22*N24))</f>
        <v>59.313545284764764</v>
      </c>
      <c r="O7" s="4"/>
    </row>
    <row r="8" spans="6:14" ht="12.75">
      <c r="F8" s="39" t="s">
        <v>25</v>
      </c>
      <c r="G8" s="25">
        <v>0.75</v>
      </c>
      <c r="I8" s="1" t="s">
        <v>4</v>
      </c>
      <c r="J8" s="10">
        <f>J19*(SQRT(J22/J24))/(2*J19+J20)</f>
        <v>0.7376259625866679</v>
      </c>
      <c r="M8" s="1" t="s">
        <v>4</v>
      </c>
      <c r="N8" s="10">
        <f>N19*(SQRT(N22/N24))/(2*N19+N20)</f>
        <v>0.7412380035910905</v>
      </c>
    </row>
    <row r="9" spans="2:14" ht="12.75">
      <c r="B9" s="15" t="s">
        <v>36</v>
      </c>
      <c r="C9" s="15"/>
      <c r="D9" s="15"/>
      <c r="F9" s="39" t="s">
        <v>26</v>
      </c>
      <c r="G9" s="25">
        <v>100</v>
      </c>
      <c r="H9" t="s">
        <v>45</v>
      </c>
      <c r="I9" s="1" t="s">
        <v>5</v>
      </c>
      <c r="J9" s="11">
        <f>1000000/(2*PI()*J21*SQRT(J24*J23))</f>
        <v>102.26473324959441</v>
      </c>
      <c r="M9" s="1" t="s">
        <v>5</v>
      </c>
      <c r="N9" s="11">
        <f>1000000/(2*PI()*N21*SQRT(N24*N23))</f>
        <v>102.26473324959441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0.6719789776942373</v>
      </c>
      <c r="K10" s="15"/>
      <c r="M10" s="18" t="s">
        <v>6</v>
      </c>
      <c r="N10" s="19">
        <f>(N21*SQRT(N23/N24))/(2*N21+N20)</f>
        <v>0.6719789776942373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44.64374280277569</v>
      </c>
      <c r="M11" s="1" t="s">
        <v>8</v>
      </c>
      <c r="N11" s="11">
        <f>1000000/(PI()*N22*N19)</f>
        <v>44.20970641441537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45.73417904939522</v>
      </c>
      <c r="K12" s="23" t="s">
        <v>35</v>
      </c>
      <c r="M12" s="18" t="s">
        <v>9</v>
      </c>
      <c r="N12" s="20">
        <f>1000000/(PI()*N23*N21)</f>
        <v>45.73417904939522</v>
      </c>
      <c r="O12" s="23" t="s">
        <v>35</v>
      </c>
    </row>
    <row r="13" spans="9:15" ht="12.75">
      <c r="I13" s="1" t="s">
        <v>10</v>
      </c>
      <c r="J13" s="12">
        <f>40*LOG(J7/J9)</f>
        <v>-9.378020925894454</v>
      </c>
      <c r="K13" s="2"/>
      <c r="M13" s="1" t="s">
        <v>10</v>
      </c>
      <c r="N13" s="12">
        <f>40*LOG(N7/N9)</f>
        <v>-9.462880257482507</v>
      </c>
      <c r="O13" s="2"/>
    </row>
    <row r="14" spans="2:15" ht="12.75">
      <c r="B14" s="24" t="s">
        <v>61</v>
      </c>
      <c r="I14" s="1"/>
      <c r="J14" s="28"/>
      <c r="K14" s="2"/>
      <c r="M14" s="1"/>
      <c r="N14" s="28"/>
      <c r="O14" s="2"/>
    </row>
    <row r="15" spans="2:10" ht="12.75">
      <c r="B15" s="24" t="s">
        <v>62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0.7919999999999998</v>
      </c>
      <c r="F18" s="16" t="s">
        <v>43</v>
      </c>
      <c r="G18" s="27">
        <v>1.01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9.868238038932004</v>
      </c>
      <c r="F19" s="14" t="s">
        <v>14</v>
      </c>
      <c r="G19" s="30">
        <f>D19*G$18</f>
        <v>9.966920419321324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10</v>
      </c>
      <c r="O19" s="31" t="s">
        <v>44</v>
      </c>
    </row>
    <row r="20" spans="3:15" ht="12.75">
      <c r="C20" s="1" t="s">
        <v>15</v>
      </c>
      <c r="D20" s="30">
        <f>2*D18*D19</f>
        <v>15.63128905366829</v>
      </c>
      <c r="F20" s="14" t="s">
        <v>15</v>
      </c>
      <c r="G20" s="30">
        <f>D20*G$18</f>
        <v>15.787601944204972</v>
      </c>
      <c r="I20" s="39" t="s">
        <v>30</v>
      </c>
      <c r="J20" s="35">
        <v>16.2</v>
      </c>
      <c r="K20" s="32" t="s">
        <v>44</v>
      </c>
      <c r="M20" s="39" t="s">
        <v>30</v>
      </c>
      <c r="N20" s="37">
        <v>16.2</v>
      </c>
      <c r="O20" s="32" t="s">
        <v>44</v>
      </c>
    </row>
    <row r="21" spans="3:15" ht="12.75">
      <c r="C21" s="1" t="s">
        <v>16</v>
      </c>
      <c r="D21" s="30">
        <f>D19*(G7/G9)^2</f>
        <v>3.5525656940155215</v>
      </c>
      <c r="F21" s="14" t="s">
        <v>16</v>
      </c>
      <c r="G21" s="30">
        <f>D21*G$18</f>
        <v>3.588091350955677</v>
      </c>
      <c r="I21" s="39" t="s">
        <v>31</v>
      </c>
      <c r="J21" s="35">
        <v>3.48</v>
      </c>
      <c r="K21" s="32" t="s">
        <v>44</v>
      </c>
      <c r="M21" s="39" t="s">
        <v>31</v>
      </c>
      <c r="N21" s="37">
        <v>3.48</v>
      </c>
      <c r="O21" s="32" t="s">
        <v>44</v>
      </c>
    </row>
    <row r="22" spans="3:15" ht="12.75">
      <c r="C22" s="1" t="s">
        <v>17</v>
      </c>
      <c r="D22" s="12">
        <f>G11*(2*G8*(1+D18))^2</f>
        <v>722.5343999999999</v>
      </c>
      <c r="F22" s="14" t="s">
        <v>17</v>
      </c>
      <c r="G22" s="12">
        <f>D22/G$18</f>
        <v>715.3805940594058</v>
      </c>
      <c r="I22" s="39" t="s">
        <v>32</v>
      </c>
      <c r="J22" s="44">
        <v>713</v>
      </c>
      <c r="K22" s="32" t="s">
        <v>47</v>
      </c>
      <c r="M22" s="39" t="s">
        <v>32</v>
      </c>
      <c r="N22" s="46">
        <v>720</v>
      </c>
      <c r="O22" s="32" t="s">
        <v>47</v>
      </c>
    </row>
    <row r="23" spans="3:15" ht="12.75">
      <c r="C23" s="1" t="s">
        <v>18</v>
      </c>
      <c r="D23" s="12">
        <f>D22*(G9/G7)^2</f>
        <v>2007.04</v>
      </c>
      <c r="F23" s="14" t="s">
        <v>18</v>
      </c>
      <c r="G23" s="12">
        <f>D23/G$18</f>
        <v>1987.1683168316831</v>
      </c>
      <c r="I23" s="39" t="s">
        <v>33</v>
      </c>
      <c r="J23" s="44">
        <v>2000</v>
      </c>
      <c r="K23" s="32" t="s">
        <v>47</v>
      </c>
      <c r="M23" s="39" t="s">
        <v>33</v>
      </c>
      <c r="N23" s="46">
        <v>2000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99.00990099009901</v>
      </c>
      <c r="I24" s="40" t="s">
        <v>28</v>
      </c>
      <c r="J24" s="45">
        <v>100</v>
      </c>
      <c r="K24" s="33" t="s">
        <v>47</v>
      </c>
      <c r="M24" s="40" t="s">
        <v>28</v>
      </c>
      <c r="N24" s="47">
        <v>100</v>
      </c>
      <c r="O24" s="33" t="s">
        <v>47</v>
      </c>
    </row>
    <row r="25" spans="3:15" ht="12.75">
      <c r="C25" s="1" t="s">
        <v>10</v>
      </c>
      <c r="D25" s="12">
        <f>40*LOG(G7/G9)</f>
        <v>-8.873949984654256</v>
      </c>
      <c r="F25" s="5"/>
      <c r="G25" s="5"/>
      <c r="I25" s="5"/>
      <c r="J25" s="5"/>
      <c r="K25" s="5"/>
      <c r="L25" s="5"/>
      <c r="M25" s="5"/>
      <c r="N25" s="5" t="s">
        <v>45</v>
      </c>
      <c r="O25" s="5"/>
    </row>
    <row r="27" ht="12.75">
      <c r="B27" t="s">
        <v>60</v>
      </c>
    </row>
    <row r="30" ht="12.75">
      <c r="B30" t="s">
        <v>57</v>
      </c>
    </row>
    <row r="31" ht="12.75">
      <c r="B31" t="s">
        <v>58</v>
      </c>
    </row>
    <row r="32" ht="12.75">
      <c r="B32" t="s">
        <v>59</v>
      </c>
    </row>
    <row r="34" spans="4:9" ht="12.75">
      <c r="D34" s="51" t="s">
        <v>50</v>
      </c>
      <c r="E34" s="1"/>
      <c r="F34" s="1" t="s">
        <v>52</v>
      </c>
      <c r="I34" s="55" t="s">
        <v>65</v>
      </c>
    </row>
    <row r="35" spans="2:9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56</v>
      </c>
      <c r="I35" s="55" t="s">
        <v>66</v>
      </c>
    </row>
    <row r="36" spans="2:9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  <c r="I36" s="53" t="s">
        <v>49</v>
      </c>
    </row>
    <row r="37" spans="2:9" ht="12.75">
      <c r="B37" s="21">
        <v>10</v>
      </c>
      <c r="C37" s="7"/>
      <c r="D37" s="12">
        <f aca="true" t="shared" si="0" ref="D37:D57">(40*LOG(B37/$G$7))-10*LOG(((((B37/$G$7)^2)-1)^2)+((B37/($G$7*$G$8))^2))</f>
        <v>-31.10252917353403</v>
      </c>
      <c r="F37" s="49">
        <f aca="true" t="shared" si="1" ref="F37:F57">40*LOG(B37/$G$9)-10*LOG(((((B37/$G$9)^2)-1)^2)+((B37/($G$9*$G$10))^2))</f>
        <v>-40.002206364471064</v>
      </c>
      <c r="G37" s="49">
        <f aca="true" t="shared" si="2" ref="G37:G57">F37-D37</f>
        <v>-8.899677190937034</v>
      </c>
      <c r="I37" s="54"/>
    </row>
    <row r="38" spans="2:9" ht="12.75">
      <c r="B38" s="48">
        <f aca="true" t="shared" si="3" ref="B38:B57">B37*2^(1/3)</f>
        <v>12.599210498948732</v>
      </c>
      <c r="D38" s="12">
        <f t="shared" si="0"/>
        <v>-27.078070630936104</v>
      </c>
      <c r="F38" s="49">
        <f t="shared" si="1"/>
        <v>-35.99017319612156</v>
      </c>
      <c r="G38" s="49">
        <f t="shared" si="2"/>
        <v>-8.912102565185457</v>
      </c>
      <c r="H38" s="1"/>
      <c r="I38" s="54"/>
    </row>
    <row r="39" spans="2:9" ht="12.75">
      <c r="B39" s="48">
        <f t="shared" si="3"/>
        <v>15.874010519681995</v>
      </c>
      <c r="D39" s="12">
        <f t="shared" si="0"/>
        <v>-23.05206024129334</v>
      </c>
      <c r="F39" s="49">
        <f t="shared" si="1"/>
        <v>-31.97975179401052</v>
      </c>
      <c r="G39" s="49">
        <f t="shared" si="2"/>
        <v>-8.927691552717182</v>
      </c>
      <c r="I39" s="54">
        <v>-27</v>
      </c>
    </row>
    <row r="40" spans="2:9" ht="12.75">
      <c r="B40" s="48">
        <f t="shared" si="3"/>
        <v>20</v>
      </c>
      <c r="D40" s="12">
        <f t="shared" si="0"/>
        <v>-19.030899869919434</v>
      </c>
      <c r="F40" s="49">
        <f t="shared" si="1"/>
        <v>-27.972816764103847</v>
      </c>
      <c r="G40" s="49">
        <f t="shared" si="2"/>
        <v>-8.941916894184413</v>
      </c>
      <c r="I40" s="54">
        <v>-19</v>
      </c>
    </row>
    <row r="41" spans="2:9" ht="12.75">
      <c r="B41" s="48">
        <f t="shared" si="3"/>
        <v>25.198420997897465</v>
      </c>
      <c r="D41" s="12">
        <f t="shared" si="0"/>
        <v>-15.035857437288417</v>
      </c>
      <c r="F41" s="49">
        <f t="shared" si="1"/>
        <v>-23.973737213215017</v>
      </c>
      <c r="G41" s="49">
        <f t="shared" si="2"/>
        <v>-8.9378797759266</v>
      </c>
      <c r="I41" s="54">
        <v>-15</v>
      </c>
    </row>
    <row r="42" spans="2:9" ht="12.75">
      <c r="B42" s="48">
        <f t="shared" si="3"/>
        <v>31.74802103936399</v>
      </c>
      <c r="D42" s="12">
        <f t="shared" si="0"/>
        <v>-11.127055245219156</v>
      </c>
      <c r="F42" s="49">
        <f t="shared" si="1"/>
        <v>-19.99288395920404</v>
      </c>
      <c r="G42" s="49">
        <f t="shared" si="2"/>
        <v>-8.865828713984884</v>
      </c>
      <c r="I42" s="54">
        <v>-11</v>
      </c>
    </row>
    <row r="43" spans="2:9" ht="12.75">
      <c r="B43" s="48">
        <f t="shared" si="3"/>
        <v>40</v>
      </c>
      <c r="D43" s="12">
        <f t="shared" si="0"/>
        <v>-7.4527002398898805</v>
      </c>
      <c r="F43" s="49">
        <f t="shared" si="1"/>
        <v>-16.054946937893828</v>
      </c>
      <c r="G43" s="49">
        <f t="shared" si="2"/>
        <v>-8.602246698003947</v>
      </c>
      <c r="I43" s="54">
        <v>-7</v>
      </c>
    </row>
    <row r="44" spans="2:9" ht="12.75">
      <c r="B44" s="48">
        <f t="shared" si="3"/>
        <v>50.39684199579493</v>
      </c>
      <c r="D44" s="12">
        <f t="shared" si="0"/>
        <v>-4.304095518798714</v>
      </c>
      <c r="F44" s="49">
        <f t="shared" si="1"/>
        <v>-12.217445311137636</v>
      </c>
      <c r="G44" s="49">
        <f t="shared" si="2"/>
        <v>-7.913349792338922</v>
      </c>
      <c r="I44" s="54">
        <v>-4.5</v>
      </c>
    </row>
    <row r="45" spans="2:9" ht="12.75">
      <c r="B45" s="48">
        <f t="shared" si="3"/>
        <v>63.49604207872798</v>
      </c>
      <c r="D45" s="12">
        <f t="shared" si="0"/>
        <v>-2.0381278926457242</v>
      </c>
      <c r="F45" s="49">
        <f t="shared" si="1"/>
        <v>-8.605293872332153</v>
      </c>
      <c r="G45" s="49">
        <f t="shared" si="2"/>
        <v>-6.567165979686429</v>
      </c>
      <c r="I45" s="54">
        <v>-2</v>
      </c>
    </row>
    <row r="46" spans="2:9" ht="12.75">
      <c r="B46" s="48">
        <f t="shared" si="3"/>
        <v>80</v>
      </c>
      <c r="D46" s="12">
        <f t="shared" si="0"/>
        <v>-0.760598740349363</v>
      </c>
      <c r="F46" s="49">
        <f t="shared" si="1"/>
        <v>-5.447105431035297</v>
      </c>
      <c r="G46" s="49">
        <f t="shared" si="2"/>
        <v>-4.686506690685934</v>
      </c>
      <c r="I46" s="54">
        <v>-1</v>
      </c>
    </row>
    <row r="47" spans="2:9" ht="12.75">
      <c r="B47" s="48">
        <f t="shared" si="3"/>
        <v>100.79368399158986</v>
      </c>
      <c r="D47" s="12">
        <f t="shared" si="0"/>
        <v>-0.1987235907454057</v>
      </c>
      <c r="F47" s="49">
        <f t="shared" si="1"/>
        <v>-3.0299047864216253</v>
      </c>
      <c r="G47" s="49">
        <f t="shared" si="2"/>
        <v>-2.8311811956762196</v>
      </c>
      <c r="I47" s="54">
        <v>0</v>
      </c>
    </row>
    <row r="48" spans="2:9" ht="12.75">
      <c r="B48" s="48">
        <f t="shared" si="3"/>
        <v>126.99208415745596</v>
      </c>
      <c r="D48" s="12">
        <f t="shared" si="0"/>
        <v>-0.0009752245389726966</v>
      </c>
      <c r="F48" s="49">
        <f t="shared" si="1"/>
        <v>-1.4915957595278382</v>
      </c>
      <c r="G48" s="49">
        <f t="shared" si="2"/>
        <v>-1.4906205349888655</v>
      </c>
      <c r="I48" s="54">
        <v>0</v>
      </c>
    </row>
    <row r="49" spans="2:9" ht="12.75">
      <c r="B49" s="48">
        <f t="shared" si="3"/>
        <v>160</v>
      </c>
      <c r="D49" s="12">
        <f t="shared" si="0"/>
        <v>0.05012171199360438</v>
      </c>
      <c r="F49" s="49">
        <f t="shared" si="1"/>
        <v>-0.6764052379371606</v>
      </c>
      <c r="G49" s="49">
        <f t="shared" si="2"/>
        <v>-0.7265269499307649</v>
      </c>
      <c r="I49" s="54">
        <v>0</v>
      </c>
    </row>
    <row r="50" spans="2:9" ht="12.75">
      <c r="B50" s="48">
        <f t="shared" si="3"/>
        <v>201.58736798317972</v>
      </c>
      <c r="D50" s="12">
        <f t="shared" si="0"/>
        <v>0.051720256923246666</v>
      </c>
      <c r="F50" s="49">
        <f t="shared" si="1"/>
        <v>-0.29626654090431437</v>
      </c>
      <c r="G50" s="49">
        <f t="shared" si="2"/>
        <v>-0.34798679782756103</v>
      </c>
      <c r="I50" s="54">
        <v>0</v>
      </c>
    </row>
    <row r="51" spans="2:9" ht="12.75">
      <c r="B51" s="48">
        <f t="shared" si="3"/>
        <v>253.98416831491193</v>
      </c>
      <c r="D51" s="12">
        <f t="shared" si="0"/>
        <v>0.04052200401268635</v>
      </c>
      <c r="F51" s="49">
        <f t="shared" si="1"/>
        <v>-0.12988324007933016</v>
      </c>
      <c r="G51" s="49">
        <f t="shared" si="2"/>
        <v>-0.17040524409201652</v>
      </c>
      <c r="I51" s="54">
        <v>0</v>
      </c>
    </row>
    <row r="52" spans="2:9" ht="12.75">
      <c r="B52" s="48">
        <f t="shared" si="3"/>
        <v>320</v>
      </c>
      <c r="D52" s="12">
        <f t="shared" si="0"/>
        <v>0.02865587385401014</v>
      </c>
      <c r="F52" s="49">
        <f t="shared" si="1"/>
        <v>-0.058334854665215374</v>
      </c>
      <c r="G52" s="49">
        <f t="shared" si="2"/>
        <v>-0.08699072851922551</v>
      </c>
      <c r="I52" s="54">
        <v>0</v>
      </c>
    </row>
    <row r="53" spans="2:9" ht="12.75">
      <c r="B53" s="48">
        <f t="shared" si="3"/>
        <v>403.17473596635944</v>
      </c>
      <c r="D53" s="12">
        <f t="shared" si="0"/>
        <v>0.019286675281506405</v>
      </c>
      <c r="F53" s="49">
        <f t="shared" si="1"/>
        <v>-0.02725600683957552</v>
      </c>
      <c r="G53" s="49">
        <f t="shared" si="2"/>
        <v>-0.046542682121081924</v>
      </c>
      <c r="I53" s="54">
        <v>0</v>
      </c>
    </row>
    <row r="54" spans="2:9" ht="12.75">
      <c r="B54" s="48">
        <f t="shared" si="3"/>
        <v>507.96833662982385</v>
      </c>
      <c r="D54" s="12">
        <f t="shared" si="0"/>
        <v>0.01263784233362486</v>
      </c>
      <c r="F54" s="49">
        <f t="shared" si="1"/>
        <v>-0.013372061068835706</v>
      </c>
      <c r="G54" s="49">
        <f t="shared" si="2"/>
        <v>-0.026009903402460566</v>
      </c>
      <c r="I54" s="54">
        <v>0</v>
      </c>
    </row>
    <row r="55" spans="2:9" ht="12.75">
      <c r="B55" s="48">
        <f t="shared" si="3"/>
        <v>640</v>
      </c>
      <c r="D55" s="12">
        <f t="shared" si="0"/>
        <v>0.008154482748572889</v>
      </c>
      <c r="F55" s="49">
        <f t="shared" si="1"/>
        <v>-0.006910806703061212</v>
      </c>
      <c r="G55" s="49">
        <f t="shared" si="2"/>
        <v>-0.0150652894516341</v>
      </c>
      <c r="I55" s="54">
        <v>0</v>
      </c>
    </row>
    <row r="56" spans="2:9" ht="12.75">
      <c r="B56" s="48">
        <f t="shared" si="3"/>
        <v>806.3494719327189</v>
      </c>
      <c r="D56" s="12">
        <f t="shared" si="0"/>
        <v>0.005213514910010986</v>
      </c>
      <c r="F56" s="49">
        <f t="shared" si="1"/>
        <v>-0.0037519514430570666</v>
      </c>
      <c r="G56" s="49">
        <f t="shared" si="2"/>
        <v>-0.008965466353068052</v>
      </c>
      <c r="I56" s="54">
        <v>0</v>
      </c>
    </row>
    <row r="57" spans="2:9" ht="12.75">
      <c r="B57" s="48">
        <f t="shared" si="3"/>
        <v>1015.9366732596477</v>
      </c>
      <c r="D57" s="12">
        <f t="shared" si="0"/>
        <v>0.003314638036762574</v>
      </c>
      <c r="F57" s="49">
        <f t="shared" si="1"/>
        <v>-0.0021246120371003485</v>
      </c>
      <c r="G57" s="49">
        <f t="shared" si="2"/>
        <v>-0.005439250073862922</v>
      </c>
      <c r="I57" s="54">
        <v>0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