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670" windowHeight="6330" activeTab="0"/>
  </bookViews>
  <sheets>
    <sheet name="PZ-EQL" sheetId="1" r:id="rId1"/>
  </sheets>
  <definedNames/>
  <calcPr fullCalcOnLoad="1"/>
</workbook>
</file>

<file path=xl/sharedStrings.xml><?xml version="1.0" encoding="utf-8"?>
<sst xmlns="http://schemas.openxmlformats.org/spreadsheetml/2006/main" count="103" uniqueCount="66">
  <si>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</si>
  <si>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</si>
  <si>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</si>
  <si>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</si>
  <si>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</si>
  <si>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</si>
  <si>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</si>
  <si>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</si>
  <si>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</si>
  <si>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</si>
  <si>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</si>
  <si>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</si>
  <si>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</si>
  <si>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</si>
  <si>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</si>
  <si>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</si>
  <si>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</si>
  <si>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</si>
  <si>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</si>
  <si>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</si>
  <si>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</si>
  <si>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</si>
  <si>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</si>
  <si>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</si>
  <si>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</si>
  <si>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</si>
  <si>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</si>
  <si>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</si>
  <si>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</si>
  <si>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</si>
  <si>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</si>
  <si>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</si>
  <si>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</si>
  <si>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</si>
  <si>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</si>
  <si>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</si>
  <si>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</si>
  <si>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</si>
  <si>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</si>
  <si>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</si>
  <si>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</si>
  <si>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</si>
  <si>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</si>
  <si>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</si>
  <si>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</si>
  <si>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</si>
  <si>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</si>
  <si>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</si>
  <si>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Hz</t>
  </si>
  <si>
    <t>dB</t>
  </si>
  <si>
    <t>f0, Q0</t>
  </si>
  <si>
    <t>Original</t>
  </si>
  <si>
    <t>fp, Qp</t>
  </si>
  <si>
    <t>Target</t>
  </si>
  <si>
    <t>Frequency</t>
  </si>
  <si>
    <t>© LINKWITZ LAB - 26 October 2000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</si>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</sst>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1.25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 quotePrefix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Frequency response
Equalization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5"/>
          <c:w val="0.942"/>
          <c:h val="0.826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'PZ-EQL'!$D$37:$D$57</c:f>
              <c:numCache/>
            </c:numRef>
          </c:val>
          <c:smooth val="0"/>
        </c:ser>
        <c:ser>
          <c:idx val="2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'PZ-EQL'!$F$37:$F$57</c:f>
              <c:numCache/>
            </c:numRef>
          </c:val>
          <c:smooth val="0"/>
        </c:ser>
        <c:ser>
          <c:idx val="3"/>
          <c:order val="2"/>
          <c:tx>
            <c:v>Equalizer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'PZ-EQL'!$G$37:$G$57</c:f>
              <c:numCache/>
            </c:numRef>
          </c:val>
          <c:smooth val="0"/>
        </c:ser>
        <c:marker val="1"/>
        <c:axId val="45748129"/>
        <c:axId val="9079978"/>
      </c:lineChart>
      <c:catAx>
        <c:axId val="4574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9079978"/>
        <c:crosses val="autoZero"/>
        <c:auto val="1"/>
        <c:lblOffset val="100"/>
        <c:noMultiLvlLbl val="0"/>
      </c:catAx>
      <c:valAx>
        <c:axId val="9079978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48129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5"/>
          <c:y val="0.18425"/>
          <c:w val="0.28325"/>
          <c:h val="0.168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28</xdr:row>
      <xdr:rowOff>123825</xdr:rowOff>
    </xdr:from>
    <xdr:to>
      <xdr:col>14</xdr:col>
      <xdr:colOff>542925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3505200" y="4657725"/>
        <a:ext cx="3790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zoomScale="75" zoomScaleNormal="75" workbookViewId="0" topLeftCell="A1">
      <selection activeCell="E13" sqref="E13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3" width="4.7109375" style="0" customWidth="1"/>
    <col min="4" max="4" width="10.00390625" style="0" customWidth="1"/>
    <col min="5" max="5" width="3.7109375" style="0" customWidth="1"/>
    <col min="6" max="6" width="8.7109375" style="0" customWidth="1"/>
    <col min="7" max="7" width="10.00390625" style="0" customWidth="1"/>
    <col min="8" max="8" width="3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9.57421875" style="0" customWidth="1"/>
    <col min="15" max="16384" width="8.7109375" style="0" customWidth="1"/>
  </cols>
  <sheetData>
    <row r="2" spans="2:11" ht="12.75">
      <c r="B2" s="13" t="s">
        <v>56</v>
      </c>
      <c r="K2" s="29" t="s">
        <v>55</v>
      </c>
    </row>
    <row r="3" ht="12.75">
      <c r="B3" s="24" t="s">
        <v>37</v>
      </c>
    </row>
    <row r="4" ht="12.75">
      <c r="B4" s="24" t="s">
        <v>46</v>
      </c>
    </row>
    <row r="5" ht="12.75">
      <c r="B5" s="13"/>
    </row>
    <row r="6" spans="2:13" ht="12.75">
      <c r="B6" t="s">
        <v>64</v>
      </c>
      <c r="F6" s="21" t="s">
        <v>0</v>
      </c>
      <c r="G6" s="7"/>
      <c r="I6" t="s">
        <v>1</v>
      </c>
      <c r="M6" t="s">
        <v>2</v>
      </c>
    </row>
    <row r="7" spans="2:15" ht="12.75">
      <c r="B7" t="s">
        <v>65</v>
      </c>
      <c r="F7" s="39" t="s">
        <v>24</v>
      </c>
      <c r="G7" s="25">
        <v>72</v>
      </c>
      <c r="H7" t="s">
        <v>45</v>
      </c>
      <c r="I7" s="6" t="s">
        <v>3</v>
      </c>
      <c r="J7" s="9">
        <f>1000000/(2*PI()*J19*SQRT(J22*J24))</f>
        <v>73.41270095716735</v>
      </c>
      <c r="K7" s="4"/>
      <c r="M7" s="6" t="s">
        <v>3</v>
      </c>
      <c r="N7" s="9">
        <f>1000000/(2*PI()*N19*SQRT(N22*N24))</f>
        <v>73.32987841370137</v>
      </c>
      <c r="O7" s="4"/>
    </row>
    <row r="8" spans="6:14" ht="12.75">
      <c r="F8" s="39" t="s">
        <v>25</v>
      </c>
      <c r="G8" s="25">
        <v>2.1</v>
      </c>
      <c r="I8" s="1" t="s">
        <v>4</v>
      </c>
      <c r="J8" s="10">
        <f>J19*(SQRT(J22/J24))/(2*J19+J20)</f>
        <v>1.8720194968118609</v>
      </c>
      <c r="M8" s="1" t="s">
        <v>4</v>
      </c>
      <c r="N8" s="10">
        <f>N19*(SQRT(N22/N24))/(2*N19+N20)</f>
        <v>2.1397134406994103</v>
      </c>
    </row>
    <row r="9" spans="2:14" ht="12.75">
      <c r="B9" s="15" t="s">
        <v>36</v>
      </c>
      <c r="C9" s="15"/>
      <c r="D9" s="15"/>
      <c r="F9" s="39" t="s">
        <v>26</v>
      </c>
      <c r="G9" s="25">
        <v>20</v>
      </c>
      <c r="H9" t="s">
        <v>45</v>
      </c>
      <c r="I9" s="1" t="s">
        <v>5</v>
      </c>
      <c r="J9" s="11">
        <f>1000000/(2*PI()*J21*SQRT(J24*J23))</f>
        <v>21.187460513536355</v>
      </c>
      <c r="M9" s="1" t="s">
        <v>5</v>
      </c>
      <c r="N9" s="11">
        <f>1000000/(2*PI()*N21*SQRT(N24*N23))</f>
        <v>21.163442076594798</v>
      </c>
    </row>
    <row r="10" spans="2:15" ht="12.75">
      <c r="B10" s="5" t="s">
        <v>19</v>
      </c>
      <c r="D10" t="s">
        <v>19</v>
      </c>
      <c r="F10" s="40" t="s">
        <v>27</v>
      </c>
      <c r="G10" s="26">
        <v>0.7</v>
      </c>
      <c r="I10" s="18" t="s">
        <v>6</v>
      </c>
      <c r="J10" s="19">
        <f>(J21*SQRT(J23/J24))/(2*J21+J20)</f>
        <v>0.648007236532329</v>
      </c>
      <c r="K10" s="15"/>
      <c r="M10" s="18" t="s">
        <v>6</v>
      </c>
      <c r="N10" s="19">
        <f>(N21*SQRT(N23/N24))/(2*N21+N20)</f>
        <v>0.7281515922899118</v>
      </c>
      <c r="O10" s="15"/>
    </row>
    <row r="11" spans="2:14" ht="12.75">
      <c r="B11" s="5" t="s">
        <v>20</v>
      </c>
      <c r="C11" s="4"/>
      <c r="D11" t="s">
        <v>21</v>
      </c>
      <c r="F11" s="40" t="s">
        <v>28</v>
      </c>
      <c r="G11" s="42">
        <v>100</v>
      </c>
      <c r="H11" t="s">
        <v>45</v>
      </c>
      <c r="I11" s="1" t="s">
        <v>8</v>
      </c>
      <c r="J11" s="11">
        <f>1000000/(PI()*J22*J19)</f>
        <v>31.83098861837907</v>
      </c>
      <c r="M11" s="1" t="s">
        <v>8</v>
      </c>
      <c r="N11" s="11">
        <f>1000000/(PI()*N22*N19)</f>
        <v>28.3143467518049</v>
      </c>
    </row>
    <row r="12" spans="2:15" ht="12.75">
      <c r="B12" s="38" t="s">
        <v>22</v>
      </c>
      <c r="D12" s="38" t="s">
        <v>23</v>
      </c>
      <c r="I12" s="18" t="s">
        <v>9</v>
      </c>
      <c r="J12" s="20">
        <f>1000000/(PI()*J23*J21)</f>
        <v>32.0812221511581</v>
      </c>
      <c r="K12" s="23" t="s">
        <v>35</v>
      </c>
      <c r="M12" s="18" t="s">
        <v>9</v>
      </c>
      <c r="N12" s="20">
        <f>1000000/(PI()*N23*N21)</f>
        <v>28.568469411576974</v>
      </c>
      <c r="O12" s="23" t="s">
        <v>35</v>
      </c>
    </row>
    <row r="13" spans="9:15" ht="12.75">
      <c r="I13" s="1" t="s">
        <v>10</v>
      </c>
      <c r="J13" s="12">
        <f>40*LOG(J7/J9)</f>
        <v>21.58769186033234</v>
      </c>
      <c r="K13" s="2"/>
      <c r="M13" s="1" t="s">
        <v>10</v>
      </c>
      <c r="N13" s="12">
        <f>40*LOG(N7/N9)</f>
        <v>21.587786441038208</v>
      </c>
      <c r="O13" s="2"/>
    </row>
    <row r="14" spans="2:15" ht="12.75">
      <c r="B14" s="24" t="s">
        <v>62</v>
      </c>
      <c r="I14" s="1"/>
      <c r="J14" s="28"/>
      <c r="K14" s="2"/>
      <c r="M14" s="1"/>
      <c r="N14" s="28"/>
      <c r="O14" s="2"/>
    </row>
    <row r="15" spans="2:10" ht="12.75">
      <c r="B15" s="24" t="s">
        <v>63</v>
      </c>
      <c r="F15" s="5" t="s">
        <v>40</v>
      </c>
      <c r="J15" t="s">
        <v>38</v>
      </c>
    </row>
    <row r="16" spans="5:12" ht="12.75">
      <c r="E16" s="1"/>
      <c r="F16" s="5" t="s">
        <v>42</v>
      </c>
      <c r="G16" s="1"/>
      <c r="H16" s="1"/>
      <c r="J16" t="s">
        <v>39</v>
      </c>
      <c r="L16" s="3"/>
    </row>
    <row r="17" spans="2:7" ht="12.75">
      <c r="B17" s="15" t="s">
        <v>11</v>
      </c>
      <c r="F17" s="15" t="s">
        <v>41</v>
      </c>
      <c r="G17" s="15"/>
    </row>
    <row r="18" spans="2:15" ht="12.75">
      <c r="B18" s="8"/>
      <c r="C18" s="22" t="s">
        <v>34</v>
      </c>
      <c r="D18" s="17">
        <f>((G7/G9)-(G8/G10))/((G8/G10)-(G9/G7))</f>
        <v>0.22040816326530593</v>
      </c>
      <c r="F18" s="16" t="s">
        <v>43</v>
      </c>
      <c r="G18" s="27">
        <v>2.32</v>
      </c>
      <c r="I18" s="21" t="s">
        <v>12</v>
      </c>
      <c r="J18" s="8"/>
      <c r="K18" s="7"/>
      <c r="M18" s="21" t="s">
        <v>13</v>
      </c>
      <c r="N18" s="8"/>
      <c r="O18" s="7"/>
    </row>
    <row r="19" spans="3:15" ht="12.75">
      <c r="C19" s="1" t="s">
        <v>14</v>
      </c>
      <c r="D19" s="30">
        <f>1000000/(2*PI()*G7*G11*(2*G8*(1+D18)))</f>
        <v>4.312541038195481</v>
      </c>
      <c r="F19" s="14" t="s">
        <v>14</v>
      </c>
      <c r="G19" s="30">
        <f>D19*G$18</f>
        <v>10.005095208613515</v>
      </c>
      <c r="I19" s="41" t="s">
        <v>29</v>
      </c>
      <c r="J19" s="34">
        <v>10</v>
      </c>
      <c r="K19" s="31" t="s">
        <v>44</v>
      </c>
      <c r="M19" s="39" t="s">
        <v>29</v>
      </c>
      <c r="N19" s="36">
        <v>5.11</v>
      </c>
      <c r="O19" s="31" t="s">
        <v>44</v>
      </c>
    </row>
    <row r="20" spans="3:15" ht="12.75">
      <c r="C20" s="1" t="s">
        <v>15</v>
      </c>
      <c r="D20" s="30">
        <f>2*D18*D19</f>
        <v>1.901038498469843</v>
      </c>
      <c r="F20" s="14" t="s">
        <v>15</v>
      </c>
      <c r="G20" s="30">
        <f>D20*G$18</f>
        <v>4.4104093164500355</v>
      </c>
      <c r="I20" s="39" t="s">
        <v>30</v>
      </c>
      <c r="J20" s="35">
        <v>4.64</v>
      </c>
      <c r="K20" s="32" t="s">
        <v>44</v>
      </c>
      <c r="M20" s="39" t="s">
        <v>30</v>
      </c>
      <c r="N20" s="37">
        <v>2.15</v>
      </c>
      <c r="O20" s="32" t="s">
        <v>44</v>
      </c>
    </row>
    <row r="21" spans="3:15" ht="12.75">
      <c r="C21" s="1" t="s">
        <v>16</v>
      </c>
      <c r="D21" s="30">
        <f>D19*(G7/G9)^2</f>
        <v>55.890531855013435</v>
      </c>
      <c r="F21" s="14" t="s">
        <v>16</v>
      </c>
      <c r="G21" s="30">
        <f>D21*G$18</f>
        <v>129.66603390363116</v>
      </c>
      <c r="I21" s="39" t="s">
        <v>31</v>
      </c>
      <c r="J21" s="35">
        <v>121</v>
      </c>
      <c r="K21" s="32" t="s">
        <v>44</v>
      </c>
      <c r="M21" s="39" t="s">
        <v>31</v>
      </c>
      <c r="N21" s="37">
        <v>61.9</v>
      </c>
      <c r="O21" s="32" t="s">
        <v>44</v>
      </c>
    </row>
    <row r="22" spans="3:15" ht="12.75">
      <c r="C22" s="1" t="s">
        <v>17</v>
      </c>
      <c r="D22" s="12">
        <f>G11*(2*G8*(1+D18))^2</f>
        <v>2627.29469387755</v>
      </c>
      <c r="F22" s="14" t="s">
        <v>17</v>
      </c>
      <c r="G22" s="12">
        <f>D22/G$18</f>
        <v>1132.4546094299785</v>
      </c>
      <c r="I22" s="39" t="s">
        <v>32</v>
      </c>
      <c r="J22" s="44">
        <v>1000</v>
      </c>
      <c r="K22" s="32" t="s">
        <v>47</v>
      </c>
      <c r="M22" s="39" t="s">
        <v>32</v>
      </c>
      <c r="N22" s="46">
        <v>2200</v>
      </c>
      <c r="O22" s="32" t="s">
        <v>47</v>
      </c>
    </row>
    <row r="23" spans="3:15" ht="12.75">
      <c r="C23" s="1" t="s">
        <v>18</v>
      </c>
      <c r="D23" s="12">
        <f>D22*(G9/G7)^2</f>
        <v>202.72335600907024</v>
      </c>
      <c r="F23" s="14" t="s">
        <v>18</v>
      </c>
      <c r="G23" s="12">
        <f>D23/G$18</f>
        <v>87.38075690046132</v>
      </c>
      <c r="I23" s="39" t="s">
        <v>33</v>
      </c>
      <c r="J23" s="44">
        <v>82</v>
      </c>
      <c r="K23" s="32" t="s">
        <v>47</v>
      </c>
      <c r="M23" s="39" t="s">
        <v>33</v>
      </c>
      <c r="N23" s="46">
        <v>180</v>
      </c>
      <c r="O23" s="32" t="s">
        <v>47</v>
      </c>
    </row>
    <row r="24" spans="2:15" ht="12.75">
      <c r="B24" s="15"/>
      <c r="C24" s="18" t="s">
        <v>7</v>
      </c>
      <c r="D24" s="43">
        <f>G11</f>
        <v>100</v>
      </c>
      <c r="F24" s="18" t="s">
        <v>7</v>
      </c>
      <c r="G24" s="43">
        <f>G11/G$18</f>
        <v>43.10344827586207</v>
      </c>
      <c r="I24" s="40" t="s">
        <v>28</v>
      </c>
      <c r="J24" s="45">
        <v>47</v>
      </c>
      <c r="K24" s="33" t="s">
        <v>47</v>
      </c>
      <c r="M24" s="40" t="s">
        <v>28</v>
      </c>
      <c r="N24" s="47">
        <v>82</v>
      </c>
      <c r="O24" s="33" t="s">
        <v>47</v>
      </c>
    </row>
    <row r="25" spans="3:15" ht="12.75">
      <c r="C25" s="1" t="s">
        <v>10</v>
      </c>
      <c r="D25" s="12">
        <f>40*LOG(G7/G9)</f>
        <v>22.25210003069149</v>
      </c>
      <c r="F25" s="5"/>
      <c r="G25" s="5"/>
      <c r="I25" s="5"/>
      <c r="J25" s="5"/>
      <c r="K25" s="5"/>
      <c r="L25" s="5"/>
      <c r="M25" s="5"/>
      <c r="N25" s="5"/>
      <c r="O25" s="5"/>
    </row>
    <row r="27" ht="12.75">
      <c r="B27" t="s">
        <v>61</v>
      </c>
    </row>
    <row r="30" ht="12.75">
      <c r="B30" t="s">
        <v>58</v>
      </c>
    </row>
    <row r="31" ht="12.75">
      <c r="B31" t="s">
        <v>59</v>
      </c>
    </row>
    <row r="32" ht="12.75">
      <c r="B32" t="s">
        <v>60</v>
      </c>
    </row>
    <row r="34" spans="4:6" ht="12.75">
      <c r="D34" s="51" t="s">
        <v>50</v>
      </c>
      <c r="E34" s="1"/>
      <c r="F34" s="1" t="s">
        <v>52</v>
      </c>
    </row>
    <row r="35" spans="2:8" ht="12.75">
      <c r="B35" s="50" t="s">
        <v>54</v>
      </c>
      <c r="C35" s="50"/>
      <c r="D35" s="51" t="s">
        <v>51</v>
      </c>
      <c r="E35" s="1"/>
      <c r="F35" s="1" t="s">
        <v>53</v>
      </c>
      <c r="H35" s="1" t="s">
        <v>57</v>
      </c>
    </row>
    <row r="36" spans="2:8" ht="12.75">
      <c r="B36" s="18" t="s">
        <v>48</v>
      </c>
      <c r="C36" s="15"/>
      <c r="D36" s="52" t="s">
        <v>49</v>
      </c>
      <c r="E36" s="18"/>
      <c r="F36" s="18" t="s">
        <v>49</v>
      </c>
      <c r="G36" s="18" t="s">
        <v>49</v>
      </c>
      <c r="H36" s="15"/>
    </row>
    <row r="37" spans="2:7" ht="12.75">
      <c r="B37" s="21">
        <v>10</v>
      </c>
      <c r="C37" s="7"/>
      <c r="D37" s="12">
        <f aca="true" t="shared" si="0" ref="D37:D57">(40*LOG(B37/$G$7))-10*LOG(((((B37/$G$7)^2)-1)^2)+((B37/($G$7*$G$8))^2))</f>
        <v>-34.14381753845776</v>
      </c>
      <c r="F37" s="49">
        <f aca="true" t="shared" si="1" ref="F37:F57">40*LOG(B37/$G$9)-10*LOG(((((B37/$G$9)^2)-1)^2)+((B37/($G$9*$G$10))^2))</f>
        <v>-12.345999157693985</v>
      </c>
      <c r="G37" s="49">
        <f aca="true" t="shared" si="2" ref="G37:G57">F37-D37</f>
        <v>21.797818380763776</v>
      </c>
    </row>
    <row r="38" spans="2:8" ht="12.75">
      <c r="B38" s="48">
        <f aca="true" t="shared" si="3" ref="B38:B57">B37*2^(1/3)</f>
        <v>12.599210498948732</v>
      </c>
      <c r="D38" s="12">
        <f t="shared" si="0"/>
        <v>-30.0414100743838</v>
      </c>
      <c r="F38" s="49">
        <f t="shared" si="1"/>
        <v>-8.722993568333079</v>
      </c>
      <c r="G38" s="49">
        <f t="shared" si="2"/>
        <v>21.318416506050724</v>
      </c>
      <c r="H38" s="1"/>
    </row>
    <row r="39" spans="2:7" ht="12.75">
      <c r="B39" s="48">
        <f t="shared" si="3"/>
        <v>15.874010519681995</v>
      </c>
      <c r="D39" s="12">
        <f t="shared" si="0"/>
        <v>-25.885588524685584</v>
      </c>
      <c r="F39" s="49">
        <f t="shared" si="1"/>
        <v>-5.544448172380526</v>
      </c>
      <c r="G39" s="49">
        <f t="shared" si="2"/>
        <v>20.341140352305057</v>
      </c>
    </row>
    <row r="40" spans="2:7" ht="12.75">
      <c r="B40" s="48">
        <f t="shared" si="3"/>
        <v>20</v>
      </c>
      <c r="D40" s="12">
        <f t="shared" si="0"/>
        <v>-21.64294476466125</v>
      </c>
      <c r="F40" s="49">
        <f t="shared" si="1"/>
        <v>-3.0980391997148637</v>
      </c>
      <c r="G40" s="49">
        <f t="shared" si="2"/>
        <v>18.544905564946387</v>
      </c>
    </row>
    <row r="41" spans="2:7" ht="12.75">
      <c r="B41" s="48">
        <f t="shared" si="3"/>
        <v>25.198420997897465</v>
      </c>
      <c r="D41" s="12">
        <f t="shared" si="0"/>
        <v>-17.25734783654154</v>
      </c>
      <c r="F41" s="49">
        <f t="shared" si="1"/>
        <v>-1.5307148968607773</v>
      </c>
      <c r="G41" s="49">
        <f t="shared" si="2"/>
        <v>15.726632939680764</v>
      </c>
    </row>
    <row r="42" spans="2:7" ht="12.75">
      <c r="B42" s="48">
        <f t="shared" si="3"/>
        <v>31.74802103936399</v>
      </c>
      <c r="D42" s="12">
        <f t="shared" si="0"/>
        <v>-12.632143365774008</v>
      </c>
      <c r="F42" s="49">
        <f t="shared" si="1"/>
        <v>-0.6955270172935819</v>
      </c>
      <c r="G42" s="49">
        <f t="shared" si="2"/>
        <v>11.936616348480426</v>
      </c>
    </row>
    <row r="43" spans="2:7" ht="12.75">
      <c r="B43" s="48">
        <f t="shared" si="3"/>
        <v>40</v>
      </c>
      <c r="D43" s="12">
        <f t="shared" si="0"/>
        <v>-7.598410655073876</v>
      </c>
      <c r="F43" s="49">
        <f t="shared" si="1"/>
        <v>-0.30479933113473656</v>
      </c>
      <c r="G43" s="49">
        <f t="shared" si="2"/>
        <v>7.29361132393914</v>
      </c>
    </row>
    <row r="44" spans="2:7" ht="12.75">
      <c r="B44" s="48">
        <f t="shared" si="3"/>
        <v>50.39684199579493</v>
      </c>
      <c r="D44" s="12">
        <f t="shared" si="0"/>
        <v>-1.8939464605676752</v>
      </c>
      <c r="F44" s="49">
        <f t="shared" si="1"/>
        <v>-0.13356090516202457</v>
      </c>
      <c r="G44" s="49">
        <f t="shared" si="2"/>
        <v>1.7603855554056507</v>
      </c>
    </row>
    <row r="45" spans="2:7" ht="12.75">
      <c r="B45" s="48">
        <f t="shared" si="3"/>
        <v>63.49604207872798</v>
      </c>
      <c r="D45" s="12">
        <f t="shared" si="0"/>
        <v>4.280093105636595</v>
      </c>
      <c r="F45" s="49">
        <f t="shared" si="1"/>
        <v>-0.059919643237098086</v>
      </c>
      <c r="G45" s="49">
        <f t="shared" si="2"/>
        <v>-4.3400127488736935</v>
      </c>
    </row>
    <row r="46" spans="2:7" ht="12.75">
      <c r="B46" s="48">
        <f t="shared" si="3"/>
        <v>80</v>
      </c>
      <c r="D46" s="12">
        <f t="shared" si="0"/>
        <v>6.580247359067675</v>
      </c>
      <c r="F46" s="49">
        <f t="shared" si="1"/>
        <v>-0.027953414503357976</v>
      </c>
      <c r="G46" s="49">
        <f t="shared" si="2"/>
        <v>-6.608200773571033</v>
      </c>
    </row>
    <row r="47" spans="2:7" ht="12.75">
      <c r="B47" s="48">
        <f t="shared" si="3"/>
        <v>100.79368399158986</v>
      </c>
      <c r="D47" s="12">
        <f t="shared" si="0"/>
        <v>4.491061056184483</v>
      </c>
      <c r="F47" s="49">
        <f t="shared" si="1"/>
        <v>-0.013690112444745495</v>
      </c>
      <c r="G47" s="49">
        <f t="shared" si="2"/>
        <v>-4.5047511686292285</v>
      </c>
    </row>
    <row r="48" spans="2:7" ht="12.75">
      <c r="B48" s="48">
        <f t="shared" si="3"/>
        <v>126.99208415745596</v>
      </c>
      <c r="D48" s="12">
        <f t="shared" si="0"/>
        <v>2.730099197494302</v>
      </c>
      <c r="F48" s="49">
        <f t="shared" si="1"/>
        <v>-0.007062696162741133</v>
      </c>
      <c r="G48" s="49">
        <f t="shared" si="2"/>
        <v>-2.737161893657043</v>
      </c>
    </row>
    <row r="49" spans="2:7" ht="12.75">
      <c r="B49" s="48">
        <f t="shared" si="3"/>
        <v>160</v>
      </c>
      <c r="D49" s="12">
        <f t="shared" si="0"/>
        <v>1.6626363132548292</v>
      </c>
      <c r="F49" s="49">
        <f t="shared" si="1"/>
        <v>-0.003828336629837281</v>
      </c>
      <c r="G49" s="49">
        <f t="shared" si="2"/>
        <v>-1.6664646498846665</v>
      </c>
    </row>
    <row r="50" spans="2:7" ht="12.75">
      <c r="B50" s="48">
        <f t="shared" si="3"/>
        <v>201.58736798317972</v>
      </c>
      <c r="D50" s="12">
        <f t="shared" si="0"/>
        <v>1.0233657941123084</v>
      </c>
      <c r="F50" s="49">
        <f t="shared" si="1"/>
        <v>-0.0021650601670302194</v>
      </c>
      <c r="G50" s="49">
        <f t="shared" si="2"/>
        <v>-1.0255308542793387</v>
      </c>
    </row>
    <row r="51" spans="2:7" ht="12.75">
      <c r="B51" s="48">
        <f t="shared" si="3"/>
        <v>253.98416831491193</v>
      </c>
      <c r="D51" s="12">
        <f t="shared" si="0"/>
        <v>0.6350815408495265</v>
      </c>
      <c r="F51" s="49">
        <f t="shared" si="1"/>
        <v>-0.0012659707105768803</v>
      </c>
      <c r="G51" s="49">
        <f t="shared" si="2"/>
        <v>-0.6363475115601034</v>
      </c>
    </row>
    <row r="52" spans="2:7" ht="12.75">
      <c r="B52" s="48">
        <f t="shared" si="3"/>
        <v>320</v>
      </c>
      <c r="D52" s="12">
        <f t="shared" si="0"/>
        <v>0.39627945319497826</v>
      </c>
      <c r="F52" s="49">
        <f t="shared" si="1"/>
        <v>-0.0007586356189861476</v>
      </c>
      <c r="G52" s="49">
        <f t="shared" si="2"/>
        <v>-0.3970380888139644</v>
      </c>
    </row>
    <row r="53" spans="2:7" ht="12.75">
      <c r="B53" s="48">
        <f t="shared" si="3"/>
        <v>403.17473596635944</v>
      </c>
      <c r="D53" s="12">
        <f t="shared" si="0"/>
        <v>0.24814007212935607</v>
      </c>
      <c r="F53" s="49">
        <f t="shared" si="1"/>
        <v>-0.0004624798416372755</v>
      </c>
      <c r="G53" s="49">
        <f t="shared" si="2"/>
        <v>-0.24860255197099335</v>
      </c>
    </row>
    <row r="54" spans="2:7" ht="12.75">
      <c r="B54" s="48">
        <f t="shared" si="3"/>
        <v>507.96833662982385</v>
      </c>
      <c r="D54" s="12">
        <f t="shared" si="0"/>
        <v>0.15572509398910483</v>
      </c>
      <c r="F54" s="49">
        <f t="shared" si="1"/>
        <v>-0.0002852197396876477</v>
      </c>
      <c r="G54" s="49">
        <f t="shared" si="2"/>
        <v>-0.15601031372879248</v>
      </c>
    </row>
    <row r="55" spans="2:7" ht="12.75">
      <c r="B55" s="48">
        <f t="shared" si="3"/>
        <v>640</v>
      </c>
      <c r="D55" s="12">
        <f t="shared" si="0"/>
        <v>0.09786576458390783</v>
      </c>
      <c r="F55" s="49">
        <f t="shared" si="1"/>
        <v>-0.00017724658895446055</v>
      </c>
      <c r="G55" s="49">
        <f t="shared" si="2"/>
        <v>-0.0980430111728623</v>
      </c>
    </row>
    <row r="56" spans="2:7" ht="12.75">
      <c r="B56" s="48">
        <f t="shared" si="3"/>
        <v>806.3494719327189</v>
      </c>
      <c r="D56" s="12">
        <f t="shared" si="0"/>
        <v>0.06155850256304518</v>
      </c>
      <c r="F56" s="49">
        <f t="shared" si="1"/>
        <v>-0.00011069373650229863</v>
      </c>
      <c r="G56" s="49">
        <f t="shared" si="2"/>
        <v>-0.06166919629954748</v>
      </c>
    </row>
    <row r="57" spans="2:7" ht="12.75">
      <c r="B57" s="48">
        <f t="shared" si="3"/>
        <v>1015.9366732596477</v>
      </c>
      <c r="D57" s="12">
        <f t="shared" si="0"/>
        <v>0.038742533060244</v>
      </c>
      <c r="F57" s="49">
        <f t="shared" si="1"/>
        <v>-6.934986613771343E-05</v>
      </c>
      <c r="G57" s="49">
        <f t="shared" si="2"/>
        <v>-0.03881188292638171</v>
      </c>
    </row>
    <row r="58" spans="2:7" ht="12.75">
      <c r="B58" s="48"/>
      <c r="D58" s="28"/>
      <c r="F58" s="49"/>
      <c r="G58" s="49"/>
    </row>
    <row r="59" spans="2:7" ht="12.75">
      <c r="B59" s="48"/>
      <c r="D59" s="28"/>
      <c r="F59" s="49"/>
      <c r="G59" s="49"/>
    </row>
    <row r="60" spans="2:7" ht="12.75">
      <c r="B60" s="48"/>
      <c r="D60" s="28"/>
      <c r="F60" s="49"/>
      <c r="G60" s="49"/>
    </row>
    <row r="61" spans="2:7" ht="12.75">
      <c r="B61" s="48"/>
      <c r="D61" s="28"/>
      <c r="F61" s="49"/>
      <c r="G61" s="49"/>
    </row>
    <row r="62" spans="2:7" ht="12.75">
      <c r="B62" s="48"/>
      <c r="D62" s="28"/>
      <c r="F62" s="49"/>
      <c r="G62" s="49"/>
    </row>
    <row r="63" spans="2:7" ht="12.75">
      <c r="B63" s="48"/>
      <c r="D63" s="28"/>
      <c r="F63" s="49"/>
      <c r="G63" s="49"/>
    </row>
  </sheetData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Siegfried Linkwitz</cp:lastModifiedBy>
  <dcterms:created xsi:type="dcterms:W3CDTF">2000-10-22T17:27:57Z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